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rt\YandexDisk\My\работа\в191\пакет_для_сайта\"/>
    </mc:Choice>
  </mc:AlternateContent>
  <xr:revisionPtr revIDLastSave="0" documentId="13_ncr:1_{24159F80-FCB1-4A0D-B358-500E5F474BF2}" xr6:coauthVersionLast="47" xr6:coauthVersionMax="47" xr10:uidLastSave="{00000000-0000-0000-0000-000000000000}"/>
  <bookViews>
    <workbookView xWindow="-120" yWindow="-120" windowWidth="29040" windowHeight="15840" xr2:uid="{33FFC5A3-E5D4-41A5-8D32-491E4B7090BB}"/>
  </bookViews>
  <sheets>
    <sheet name="Предложение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F51" i="1"/>
  <c r="F49" i="1"/>
  <c r="F32" i="1"/>
  <c r="F33" i="1" l="1"/>
  <c r="F35" i="1" s="1"/>
  <c r="F44" i="1"/>
  <c r="F43" i="1"/>
  <c r="D42" i="1"/>
  <c r="F42" i="1" s="1"/>
  <c r="F41" i="1"/>
  <c r="F40" i="1"/>
  <c r="F27" i="1"/>
  <c r="F29" i="1" s="1"/>
  <c r="D17" i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5" i="1"/>
  <c r="F34" i="1" l="1"/>
  <c r="F45" i="1"/>
  <c r="E17" i="1"/>
  <c r="F47" i="1"/>
  <c r="F46" i="1"/>
  <c r="F28" i="1"/>
  <c r="F10" i="1"/>
  <c r="F17" i="1" s="1"/>
  <c r="F18" i="1" s="1"/>
  <c r="F19" i="1" l="1"/>
  <c r="F21" i="1" l="1"/>
  <c r="F20" i="1"/>
</calcChain>
</file>

<file path=xl/sharedStrings.xml><?xml version="1.0" encoding="utf-8"?>
<sst xmlns="http://schemas.openxmlformats.org/spreadsheetml/2006/main" count="50" uniqueCount="41">
  <si>
    <t>Сводная таблица стоимости работ по ограждению территории, установке видеонаблюдения, огранизации охраны</t>
  </si>
  <si>
    <t>ЛО, г. Мурино, бульвар Воронцовский, д.19 к.1</t>
  </si>
  <si>
    <t>Площадь помещений жилая</t>
  </si>
  <si>
    <t>Количество помещений</t>
  </si>
  <si>
    <t>Безопасный периметр</t>
  </si>
  <si>
    <t>№,п/п</t>
  </si>
  <si>
    <t>Наименование работ</t>
  </si>
  <si>
    <t>Стоимость, руб</t>
  </si>
  <si>
    <t>Итого:</t>
  </si>
  <si>
    <t>Ограждение светопрозрачное металлическое 311 м, 1,8 м, порошковая окр., ворота 2 пункта, калитки 5 шт., монтаж</t>
  </si>
  <si>
    <t>СКУД для автотранспорта, открытие по звонку с зарегистрированных номеров, по заявке сотруднику пункта пропуска, организация въезда экстренных служб</t>
  </si>
  <si>
    <t>Оборудование поста охраны, бытовка металлическая, техника, оборудование для приготовления пищи и отдыха, отопление и кондиционирование</t>
  </si>
  <si>
    <t>Установка тревожной кнопки Росгвардии</t>
  </si>
  <si>
    <t>Получение согласований</t>
  </si>
  <si>
    <t>Прочие вспомогательные работы, вынос красных линий, проектирование, дорожные знаки, непредвиденные расходы</t>
  </si>
  <si>
    <t>Итого, включая налоги</t>
  </si>
  <si>
    <t>Целевой сбор с квадратного метра единоразовый</t>
  </si>
  <si>
    <t>ПРИМЕР: целевой сбор с квартиры 19,8 кв.м.</t>
  </si>
  <si>
    <t>ПРИМЕР: целевой сбор с квартиры 57,1 кв.м.</t>
  </si>
  <si>
    <t>Видеонаблюдение</t>
  </si>
  <si>
    <t>Увеличение текущего тарифа</t>
  </si>
  <si>
    <t>Ежемесячные услуги</t>
  </si>
  <si>
    <t>Тревожная кнопка Росгвардии, выезд ГБР по тревоге, обслуживание</t>
  </si>
  <si>
    <t>Обслуживание калиток</t>
  </si>
  <si>
    <t>Обслуживание ворот</t>
  </si>
  <si>
    <t>Итого, дополнительно в тариф на обслуживание дома:</t>
  </si>
  <si>
    <t>Мобильное приложение</t>
  </si>
  <si>
    <t>Мобильное приложение еДОМ для доступа к домофонам. Можно использовать по желанию, тарифицируется в соответствии с условиями оператора</t>
  </si>
  <si>
    <t>СКУД для калиток с модернизацией существующей системы доступа в доме, единое адресное пространство домофонов, 1 ключ на помещение включен. Открытие по ключу, открытие с домашней трубки, дополнительно возможность подключить приложение Элтис edom с видео на калитках</t>
  </si>
  <si>
    <t>Управление проектом, руб</t>
  </si>
  <si>
    <t>Стоимость всего, руб в т.ч. налоги</t>
  </si>
  <si>
    <t>Круглосуточный дежурный на пункте пропуска и дежурный, выподняющий обходы, наблюдение за территорией, пресечение правонарушений в рамках компетенции, пропускной режим</t>
  </si>
  <si>
    <t>Видеонаблюдение 176 камер</t>
  </si>
  <si>
    <t>Видеонаблюдение 53 камеры</t>
  </si>
  <si>
    <t>Обслуживание видеонаблюдения 176 камер</t>
  </si>
  <si>
    <t>Обслуживание видеонаблюдения 53 камеры</t>
  </si>
  <si>
    <t>Расценка, руб/кв.м.</t>
  </si>
  <si>
    <t>ПРИМЕР: увеличение ежемесячного платежа для квартиры 19,8 кв.м.</t>
  </si>
  <si>
    <t>ПРИМЕР: увеличение ежемесячного платежа для квартиры 57,1 кв.м.</t>
  </si>
  <si>
    <t>Система видеонаблюдения на базе Dahua и Trassir, 176 камер, полное покрытие территории и основные МОП, лифтовые холлы - каждый этаж, архив ~2 месяца, пульт наблюдения в помещении на пункте пропуска, налоги</t>
  </si>
  <si>
    <t>Система видеонаблюдения на базе Dahua и Trassir, 53 камеры, полное покрытие территории и основные МОП, архив ~2 месяца, пульт наблюдения в помещении на пункте пропуска, налоги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</si>
</sst>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scheme val="minor"/>
    </font>
    <font>
      <b/>
      <sz val="8"/>
      <color theme="1"/>
      <name val="Aptos Narrow"/>
      <family val="2"/>
      <charset val="204"/>
      <scheme val="minor"/>
    </font>
    <font>
      <sz val="7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4" fontId="0" fillId="0" borderId="0" xfId="0" applyNumberForma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1" xfId="0" applyFont="1" applyBorder="1"/>
    <xf numFmtId="0" fontId="1" fillId="0" borderId="2" xfId="0" applyFont="1" applyBorder="1" applyAlignment="1">
      <alignment wrapText="1"/>
    </xf>
    <xf numFmtId="4" fontId="1" fillId="0" borderId="2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0" fontId="0" fillId="0" borderId="4" xfId="0" applyBorder="1"/>
    <xf numFmtId="0" fontId="0" fillId="0" borderId="5" xfId="0" applyBorder="1" applyAlignment="1">
      <alignment wrapText="1"/>
    </xf>
    <xf numFmtId="4" fontId="0" fillId="0" borderId="5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0" fontId="0" fillId="0" borderId="7" xfId="0" applyBorder="1"/>
    <xf numFmtId="0" fontId="0" fillId="0" borderId="8" xfId="0" applyBorder="1" applyAlignment="1">
      <alignment wrapText="1"/>
    </xf>
    <xf numFmtId="4" fontId="0" fillId="0" borderId="8" xfId="0" applyNumberFormat="1" applyBorder="1" applyAlignment="1">
      <alignment horizontal="right"/>
    </xf>
    <xf numFmtId="4" fontId="0" fillId="0" borderId="9" xfId="0" applyNumberFormat="1" applyBorder="1" applyAlignment="1">
      <alignment horizontal="right"/>
    </xf>
    <xf numFmtId="0" fontId="1" fillId="0" borderId="7" xfId="0" applyFont="1" applyBorder="1"/>
    <xf numFmtId="0" fontId="1" fillId="0" borderId="8" xfId="0" applyFont="1" applyBorder="1" applyAlignment="1">
      <alignment wrapText="1"/>
    </xf>
    <xf numFmtId="4" fontId="1" fillId="0" borderId="8" xfId="0" applyNumberFormat="1" applyFont="1" applyBorder="1" applyAlignment="1">
      <alignment horizontal="right"/>
    </xf>
    <xf numFmtId="4" fontId="1" fillId="0" borderId="9" xfId="0" applyNumberFormat="1" applyFont="1" applyBorder="1" applyAlignment="1">
      <alignment horizontal="right"/>
    </xf>
    <xf numFmtId="0" fontId="0" fillId="0" borderId="10" xfId="0" applyBorder="1"/>
    <xf numFmtId="0" fontId="0" fillId="0" borderId="11" xfId="0" applyBorder="1" applyAlignment="1">
      <alignment wrapText="1"/>
    </xf>
    <xf numFmtId="4" fontId="0" fillId="0" borderId="11" xfId="0" applyNumberFormat="1" applyBorder="1" applyAlignment="1">
      <alignment horizontal="right"/>
    </xf>
    <xf numFmtId="4" fontId="0" fillId="0" borderId="12" xfId="0" applyNumberFormat="1" applyBorder="1" applyAlignment="1">
      <alignment horizontal="right"/>
    </xf>
    <xf numFmtId="0" fontId="1" fillId="0" borderId="13" xfId="0" applyFont="1" applyBorder="1"/>
    <xf numFmtId="0" fontId="1" fillId="0" borderId="14" xfId="0" applyFont="1" applyBorder="1" applyAlignment="1">
      <alignment wrapText="1"/>
    </xf>
    <xf numFmtId="4" fontId="1" fillId="0" borderId="14" xfId="0" applyNumberFormat="1" applyFont="1" applyBorder="1" applyAlignment="1">
      <alignment horizontal="right"/>
    </xf>
    <xf numFmtId="4" fontId="1" fillId="0" borderId="15" xfId="0" applyNumberFormat="1" applyFont="1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wrapText="1"/>
    </xf>
    <xf numFmtId="4" fontId="0" fillId="0" borderId="17" xfId="0" applyNumberFormat="1" applyBorder="1" applyAlignment="1">
      <alignment horizontal="right"/>
    </xf>
    <xf numFmtId="4" fontId="0" fillId="0" borderId="18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 applyAlignment="1">
      <alignment wrapText="1"/>
    </xf>
    <xf numFmtId="4" fontId="0" fillId="0" borderId="20" xfId="0" applyNumberFormat="1" applyBorder="1" applyAlignment="1">
      <alignment horizontal="right"/>
    </xf>
    <xf numFmtId="4" fontId="0" fillId="0" borderId="21" xfId="0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4" fontId="1" fillId="0" borderId="12" xfId="0" applyNumberFormat="1" applyFont="1" applyBorder="1" applyAlignment="1">
      <alignment horizontal="right"/>
    </xf>
    <xf numFmtId="0" fontId="2" fillId="0" borderId="5" xfId="0" applyFont="1" applyBorder="1" applyAlignment="1">
      <alignment wrapText="1"/>
    </xf>
    <xf numFmtId="4" fontId="3" fillId="0" borderId="2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0" fillId="0" borderId="13" xfId="0" applyBorder="1"/>
    <xf numFmtId="0" fontId="0" fillId="0" borderId="14" xfId="0" applyBorder="1" applyAlignment="1">
      <alignment wrapText="1"/>
    </xf>
    <xf numFmtId="4" fontId="0" fillId="0" borderId="14" xfId="0" applyNumberFormat="1" applyBorder="1" applyAlignment="1">
      <alignment horizontal="right"/>
    </xf>
    <xf numFmtId="4" fontId="0" fillId="0" borderId="15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01D4F-7D20-4F70-AF2A-B62821FA5016}">
  <dimension ref="A1:F55"/>
  <sheetViews>
    <sheetView tabSelected="1" zoomScale="115" zoomScaleNormal="115" workbookViewId="0">
      <selection activeCell="C33" sqref="C33"/>
    </sheetView>
  </sheetViews>
  <sheetFormatPr defaultRowHeight="15" x14ac:dyDescent="0.25"/>
  <cols>
    <col min="1" max="2" width="3.28515625" customWidth="1"/>
    <col min="3" max="3" width="101.5703125" style="2" customWidth="1"/>
    <col min="4" max="6" width="20.85546875" style="3" customWidth="1"/>
  </cols>
  <sheetData>
    <row r="1" spans="1:6" x14ac:dyDescent="0.25">
      <c r="A1" s="1" t="s">
        <v>0</v>
      </c>
    </row>
    <row r="2" spans="1:6" x14ac:dyDescent="0.25">
      <c r="A2" t="s">
        <v>1</v>
      </c>
    </row>
    <row r="4" spans="1:6" x14ac:dyDescent="0.25">
      <c r="C4" s="2" t="s">
        <v>2</v>
      </c>
      <c r="F4" s="4">
        <v>43512</v>
      </c>
    </row>
    <row r="5" spans="1:6" x14ac:dyDescent="0.25">
      <c r="C5" s="2" t="s">
        <v>3</v>
      </c>
      <c r="F5" s="4">
        <f>1653+20</f>
        <v>1673</v>
      </c>
    </row>
    <row r="7" spans="1:6" x14ac:dyDescent="0.25">
      <c r="A7" s="1" t="s">
        <v>4</v>
      </c>
    </row>
    <row r="8" spans="1:6" ht="15.75" thickBot="1" x14ac:dyDescent="0.3"/>
    <row r="9" spans="1:6" s="1" customFormat="1" ht="15.75" thickBot="1" x14ac:dyDescent="0.3">
      <c r="B9" s="5" t="s">
        <v>5</v>
      </c>
      <c r="C9" s="6" t="s">
        <v>6</v>
      </c>
      <c r="D9" s="7" t="s">
        <v>7</v>
      </c>
      <c r="E9" s="43" t="s">
        <v>29</v>
      </c>
      <c r="F9" s="8" t="s">
        <v>7</v>
      </c>
    </row>
    <row r="10" spans="1:6" ht="30" x14ac:dyDescent="0.25">
      <c r="B10" s="9">
        <v>1</v>
      </c>
      <c r="C10" s="10" t="s">
        <v>9</v>
      </c>
      <c r="D10" s="11">
        <v>2733250</v>
      </c>
      <c r="E10" s="11">
        <f>D10*0.07</f>
        <v>191327.50000000003</v>
      </c>
      <c r="F10" s="12">
        <f>D10+E10</f>
        <v>2924577.5</v>
      </c>
    </row>
    <row r="11" spans="1:6" ht="45" x14ac:dyDescent="0.25">
      <c r="B11" s="13">
        <v>2</v>
      </c>
      <c r="C11" s="14" t="s">
        <v>28</v>
      </c>
      <c r="D11" s="15">
        <v>2405100</v>
      </c>
      <c r="E11" s="15">
        <f t="shared" ref="E11:E16" si="0">D11*0.07</f>
        <v>168357.00000000003</v>
      </c>
      <c r="F11" s="16">
        <f t="shared" ref="F11:F16" si="1">D11+E11</f>
        <v>2573457</v>
      </c>
    </row>
    <row r="12" spans="1:6" ht="30" x14ac:dyDescent="0.25">
      <c r="B12" s="13">
        <v>3</v>
      </c>
      <c r="C12" s="14" t="s">
        <v>10</v>
      </c>
      <c r="D12" s="15">
        <v>1026201</v>
      </c>
      <c r="E12" s="15">
        <f t="shared" si="0"/>
        <v>71834.070000000007</v>
      </c>
      <c r="F12" s="16">
        <f t="shared" si="1"/>
        <v>1098035.07</v>
      </c>
    </row>
    <row r="13" spans="1:6" ht="30" x14ac:dyDescent="0.25">
      <c r="B13" s="13">
        <v>4</v>
      </c>
      <c r="C13" s="14" t="s">
        <v>11</v>
      </c>
      <c r="D13" s="15">
        <v>506782.2</v>
      </c>
      <c r="E13" s="15">
        <f t="shared" si="0"/>
        <v>35474.754000000001</v>
      </c>
      <c r="F13" s="16">
        <f t="shared" si="1"/>
        <v>542256.95400000003</v>
      </c>
    </row>
    <row r="14" spans="1:6" x14ac:dyDescent="0.25">
      <c r="B14" s="13">
        <v>5</v>
      </c>
      <c r="C14" s="14" t="s">
        <v>12</v>
      </c>
      <c r="D14" s="15">
        <v>80000</v>
      </c>
      <c r="E14" s="15">
        <f t="shared" si="0"/>
        <v>5600.0000000000009</v>
      </c>
      <c r="F14" s="16">
        <f t="shared" si="1"/>
        <v>85600</v>
      </c>
    </row>
    <row r="15" spans="1:6" x14ac:dyDescent="0.25">
      <c r="B15" s="13">
        <v>6</v>
      </c>
      <c r="C15" s="14" t="s">
        <v>13</v>
      </c>
      <c r="D15" s="15">
        <v>136000</v>
      </c>
      <c r="E15" s="15">
        <f t="shared" si="0"/>
        <v>9520</v>
      </c>
      <c r="F15" s="16">
        <f t="shared" si="1"/>
        <v>145520</v>
      </c>
    </row>
    <row r="16" spans="1:6" ht="30" x14ac:dyDescent="0.25">
      <c r="B16" s="13">
        <v>7</v>
      </c>
      <c r="C16" s="14" t="s">
        <v>14</v>
      </c>
      <c r="D16" s="15">
        <v>59000</v>
      </c>
      <c r="E16" s="15">
        <f t="shared" si="0"/>
        <v>4130</v>
      </c>
      <c r="F16" s="16">
        <f t="shared" si="1"/>
        <v>63130</v>
      </c>
    </row>
    <row r="17" spans="1:6" x14ac:dyDescent="0.25">
      <c r="B17" s="13"/>
      <c r="C17" s="14" t="s">
        <v>8</v>
      </c>
      <c r="D17" s="15">
        <f>SUM(D10:D16)</f>
        <v>6946333.2000000002</v>
      </c>
      <c r="E17" s="15">
        <f>SUM(E10:E16)</f>
        <v>486243.32400000008</v>
      </c>
      <c r="F17" s="16">
        <f>SUM(F10:F16)</f>
        <v>7432576.5240000002</v>
      </c>
    </row>
    <row r="18" spans="1:6" s="1" customFormat="1" ht="15.75" thickBot="1" x14ac:dyDescent="0.3">
      <c r="B18" s="17"/>
      <c r="C18" s="18" t="s">
        <v>15</v>
      </c>
      <c r="D18" s="19"/>
      <c r="E18" s="19"/>
      <c r="F18" s="20">
        <f>F17/90*100</f>
        <v>8258418.3600000003</v>
      </c>
    </row>
    <row r="19" spans="1:6" s="1" customFormat="1" ht="15.75" thickBot="1" x14ac:dyDescent="0.3">
      <c r="B19" s="25"/>
      <c r="C19" s="26" t="s">
        <v>16</v>
      </c>
      <c r="D19" s="27"/>
      <c r="E19" s="27"/>
      <c r="F19" s="28">
        <f>F18/F4</f>
        <v>189.79634031991176</v>
      </c>
    </row>
    <row r="20" spans="1:6" x14ac:dyDescent="0.25">
      <c r="B20" s="29"/>
      <c r="C20" s="30" t="s">
        <v>17</v>
      </c>
      <c r="D20" s="31"/>
      <c r="E20" s="31"/>
      <c r="F20" s="32">
        <f>F19*19.8</f>
        <v>3757.9675383342533</v>
      </c>
    </row>
    <row r="21" spans="1:6" ht="15.75" thickBot="1" x14ac:dyDescent="0.3">
      <c r="B21" s="33"/>
      <c r="C21" s="34" t="s">
        <v>18</v>
      </c>
      <c r="D21" s="35"/>
      <c r="E21" s="35"/>
      <c r="F21" s="36">
        <f>F19*57.1</f>
        <v>10837.371032266961</v>
      </c>
    </row>
    <row r="23" spans="1:6" x14ac:dyDescent="0.25">
      <c r="A23" s="1" t="s">
        <v>19</v>
      </c>
    </row>
    <row r="24" spans="1:6" ht="15.75" thickBot="1" x14ac:dyDescent="0.3"/>
    <row r="25" spans="1:6" s="1" customFormat="1" x14ac:dyDescent="0.25">
      <c r="B25" s="37"/>
      <c r="C25" s="38" t="s">
        <v>32</v>
      </c>
      <c r="D25" s="39"/>
      <c r="E25" s="39"/>
      <c r="F25" s="40"/>
    </row>
    <row r="26" spans="1:6" ht="45.75" thickBot="1" x14ac:dyDescent="0.3">
      <c r="B26" s="21"/>
      <c r="C26" s="22" t="s">
        <v>39</v>
      </c>
      <c r="D26" s="23"/>
      <c r="E26" s="23"/>
      <c r="F26" s="41">
        <v>5151882.2</v>
      </c>
    </row>
    <row r="27" spans="1:6" s="1" customFormat="1" ht="15.75" thickBot="1" x14ac:dyDescent="0.3">
      <c r="B27" s="25"/>
      <c r="C27" s="26" t="s">
        <v>16</v>
      </c>
      <c r="D27" s="27"/>
      <c r="E27" s="27"/>
      <c r="F27" s="28">
        <f>F26/F4</f>
        <v>118.40141110498254</v>
      </c>
    </row>
    <row r="28" spans="1:6" x14ac:dyDescent="0.25">
      <c r="B28" s="29"/>
      <c r="C28" s="30" t="s">
        <v>17</v>
      </c>
      <c r="D28" s="31"/>
      <c r="E28" s="31"/>
      <c r="F28" s="32">
        <f>F27*19.8</f>
        <v>2344.3479398786544</v>
      </c>
    </row>
    <row r="29" spans="1:6" ht="15.75" thickBot="1" x14ac:dyDescent="0.3">
      <c r="B29" s="33"/>
      <c r="C29" s="34" t="s">
        <v>18</v>
      </c>
      <c r="D29" s="35"/>
      <c r="E29" s="35"/>
      <c r="F29" s="36">
        <f>F27*57.1</f>
        <v>6760.7205740945037</v>
      </c>
    </row>
    <row r="30" spans="1:6" ht="15.75" thickBot="1" x14ac:dyDescent="0.3"/>
    <row r="31" spans="1:6" x14ac:dyDescent="0.25">
      <c r="B31" s="37"/>
      <c r="C31" s="38" t="s">
        <v>33</v>
      </c>
      <c r="D31" s="39"/>
      <c r="E31" s="39"/>
      <c r="F31" s="40"/>
    </row>
    <row r="32" spans="1:6" ht="30.75" thickBot="1" x14ac:dyDescent="0.3">
      <c r="B32" s="21"/>
      <c r="C32" s="22" t="s">
        <v>40</v>
      </c>
      <c r="D32" s="23"/>
      <c r="E32" s="23"/>
      <c r="F32" s="41">
        <f>F26/176*53</f>
        <v>1551419.0715909093</v>
      </c>
    </row>
    <row r="33" spans="1:6" ht="15.75" thickBot="1" x14ac:dyDescent="0.3">
      <c r="B33" s="25"/>
      <c r="C33" s="26" t="s">
        <v>16</v>
      </c>
      <c r="D33" s="27"/>
      <c r="E33" s="27"/>
      <c r="F33" s="28">
        <f>F32/F4</f>
        <v>35.654970389568611</v>
      </c>
    </row>
    <row r="34" spans="1:6" x14ac:dyDescent="0.25">
      <c r="B34" s="29"/>
      <c r="C34" s="30" t="s">
        <v>17</v>
      </c>
      <c r="D34" s="31"/>
      <c r="E34" s="31"/>
      <c r="F34" s="32">
        <f>F33*19.8</f>
        <v>705.96841371345852</v>
      </c>
    </row>
    <row r="35" spans="1:6" ht="15.75" thickBot="1" x14ac:dyDescent="0.3">
      <c r="B35" s="33"/>
      <c r="C35" s="34" t="s">
        <v>18</v>
      </c>
      <c r="D35" s="35"/>
      <c r="E35" s="35"/>
      <c r="F35" s="36">
        <f>F33*57.1</f>
        <v>2035.8988092443676</v>
      </c>
    </row>
    <row r="37" spans="1:6" x14ac:dyDescent="0.25">
      <c r="A37" s="1" t="s">
        <v>20</v>
      </c>
    </row>
    <row r="38" spans="1:6" ht="15.75" thickBot="1" x14ac:dyDescent="0.3"/>
    <row r="39" spans="1:6" x14ac:dyDescent="0.25">
      <c r="B39" s="9"/>
      <c r="C39" s="42" t="s">
        <v>21</v>
      </c>
      <c r="D39" s="44" t="s">
        <v>30</v>
      </c>
      <c r="E39" s="11"/>
      <c r="F39" s="12" t="s">
        <v>36</v>
      </c>
    </row>
    <row r="40" spans="1:6" x14ac:dyDescent="0.25">
      <c r="B40" s="13"/>
      <c r="C40" s="14" t="s">
        <v>22</v>
      </c>
      <c r="D40" s="15">
        <v>13265.760869565218</v>
      </c>
      <c r="E40" s="15"/>
      <c r="F40" s="16">
        <f>D40/F4</f>
        <v>0.30487591628895977</v>
      </c>
    </row>
    <row r="41" spans="1:6" ht="30" x14ac:dyDescent="0.25">
      <c r="B41" s="13"/>
      <c r="C41" s="14" t="s">
        <v>31</v>
      </c>
      <c r="D41" s="15">
        <v>358695.65217391303</v>
      </c>
      <c r="E41" s="15"/>
      <c r="F41" s="16">
        <f>D41/F4</f>
        <v>8.2436029640998587</v>
      </c>
    </row>
    <row r="42" spans="1:6" x14ac:dyDescent="0.25">
      <c r="B42" s="13"/>
      <c r="C42" s="14" t="s">
        <v>34</v>
      </c>
      <c r="D42" s="15">
        <f>41336.4</f>
        <v>41336.400000000001</v>
      </c>
      <c r="E42" s="15"/>
      <c r="F42" s="16">
        <f>D42/F4</f>
        <v>0.95000000000000007</v>
      </c>
    </row>
    <row r="43" spans="1:6" x14ac:dyDescent="0.25">
      <c r="B43" s="13"/>
      <c r="C43" s="14" t="s">
        <v>23</v>
      </c>
      <c r="D43" s="15">
        <v>8967.391304347826</v>
      </c>
      <c r="E43" s="15"/>
      <c r="F43" s="16">
        <f>D43/F4</f>
        <v>0.20609007410249647</v>
      </c>
    </row>
    <row r="44" spans="1:6" ht="15.75" thickBot="1" x14ac:dyDescent="0.3">
      <c r="B44" s="21"/>
      <c r="C44" s="22" t="s">
        <v>24</v>
      </c>
      <c r="D44" s="23">
        <v>21521.73913043478</v>
      </c>
      <c r="E44" s="23"/>
      <c r="F44" s="24">
        <f>D44/F4</f>
        <v>0.49461617784599143</v>
      </c>
    </row>
    <row r="45" spans="1:6" ht="15.75" thickBot="1" x14ac:dyDescent="0.3">
      <c r="B45" s="25"/>
      <c r="C45" s="26" t="s">
        <v>25</v>
      </c>
      <c r="D45" s="27"/>
      <c r="E45" s="27"/>
      <c r="F45" s="28">
        <f>SUM(F40:F44)</f>
        <v>10.199185132337306</v>
      </c>
    </row>
    <row r="46" spans="1:6" x14ac:dyDescent="0.25">
      <c r="B46" s="29"/>
      <c r="C46" s="30" t="s">
        <v>37</v>
      </c>
      <c r="D46" s="31"/>
      <c r="E46" s="31"/>
      <c r="F46" s="32">
        <f>F45*19.8</f>
        <v>201.94386562027864</v>
      </c>
    </row>
    <row r="47" spans="1:6" ht="15.75" thickBot="1" x14ac:dyDescent="0.3">
      <c r="B47" s="33"/>
      <c r="C47" s="34" t="s">
        <v>38</v>
      </c>
      <c r="D47" s="35"/>
      <c r="E47" s="35"/>
      <c r="F47" s="36">
        <f>F45*57.1</f>
        <v>582.37347105646018</v>
      </c>
    </row>
    <row r="48" spans="1:6" ht="15.75" thickBot="1" x14ac:dyDescent="0.3"/>
    <row r="49" spans="1:6" ht="15.75" thickBot="1" x14ac:dyDescent="0.3">
      <c r="B49" s="45"/>
      <c r="C49" s="46" t="s">
        <v>35</v>
      </c>
      <c r="D49" s="47"/>
      <c r="E49" s="47"/>
      <c r="F49" s="48">
        <f>0.5</f>
        <v>0.5</v>
      </c>
    </row>
    <row r="50" spans="1:6" x14ac:dyDescent="0.25">
      <c r="B50" s="29"/>
      <c r="C50" s="30" t="s">
        <v>37</v>
      </c>
      <c r="D50" s="31"/>
      <c r="E50" s="31"/>
      <c r="F50" s="32">
        <f>F49*19.8</f>
        <v>9.9</v>
      </c>
    </row>
    <row r="51" spans="1:6" ht="15.75" thickBot="1" x14ac:dyDescent="0.3">
      <c r="B51" s="33"/>
      <c r="C51" s="34" t="s">
        <v>38</v>
      </c>
      <c r="D51" s="35"/>
      <c r="E51" s="35"/>
      <c r="F51" s="36">
        <f>F49*57.1</f>
        <v>28.55</v>
      </c>
    </row>
    <row r="53" spans="1:6" x14ac:dyDescent="0.25">
      <c r="A53" s="1" t="s">
        <v>26</v>
      </c>
    </row>
    <row r="55" spans="1:6" ht="30" x14ac:dyDescent="0.25">
      <c r="C55" s="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Office</cp:lastModifiedBy>
  <dcterms:created xsi:type="dcterms:W3CDTF">2024-11-11T08:20:38Z</dcterms:created>
  <dcterms:modified xsi:type="dcterms:W3CDTF">2024-11-11T10:33:50Z</dcterms:modified>
</cp:coreProperties>
</file>